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21" yWindow="65521" windowWidth="7650" windowHeight="8580" activeTab="0"/>
  </bookViews>
  <sheets>
    <sheet name="Form" sheetId="1" r:id="rId1"/>
    <sheet name="DataLookup" sheetId="2" r:id="rId2"/>
    <sheet name="IT_Page" sheetId="3" r:id="rId3"/>
  </sheets>
  <definedNames>
    <definedName name="ppp">'Form'!$D$57</definedName>
  </definedNames>
  <calcPr fullCalcOnLoad="1"/>
</workbook>
</file>

<file path=xl/comments1.xml><?xml version="1.0" encoding="utf-8"?>
<comments xmlns="http://schemas.openxmlformats.org/spreadsheetml/2006/main">
  <authors>
    <author>LHRSClarkJ</author>
  </authors>
  <commentList>
    <comment ref="F17" authorId="0">
      <text>
        <r>
          <rPr>
            <b/>
            <sz val="8"/>
            <rFont val="Tahoma"/>
            <family val="2"/>
          </rPr>
          <t>The BAA Account code will have been provided to your organisation via Commercial Telecoms / Retail.  Please engage with your Commercial Telecoms/Retail contact if unknown.</t>
        </r>
      </text>
    </comment>
  </commentList>
</comments>
</file>

<file path=xl/sharedStrings.xml><?xml version="1.0" encoding="utf-8"?>
<sst xmlns="http://schemas.openxmlformats.org/spreadsheetml/2006/main" count="78" uniqueCount="74">
  <si>
    <t>Requestor Information</t>
  </si>
  <si>
    <t>Contact Number</t>
  </si>
  <si>
    <t>Building</t>
  </si>
  <si>
    <t>Site</t>
  </si>
  <si>
    <t>Contact Name</t>
  </si>
  <si>
    <t>Phone</t>
  </si>
  <si>
    <t>Number</t>
  </si>
  <si>
    <t>Expected Location/Use</t>
  </si>
  <si>
    <t>Caller Search Code</t>
  </si>
  <si>
    <t>Affected User Search Code</t>
  </si>
  <si>
    <t>Information Field Details</t>
  </si>
  <si>
    <t>Installation Location and Site Contact Details</t>
  </si>
  <si>
    <t>Description</t>
  </si>
  <si>
    <t>International Calls</t>
  </si>
  <si>
    <t>Does the new extension need to be 
added to a existing "Pick-up" group?</t>
  </si>
  <si>
    <t>Please Select</t>
  </si>
  <si>
    <t xml:space="preserve">You will receive a </t>
  </si>
  <si>
    <t xml:space="preserve"> - </t>
  </si>
  <si>
    <t xml:space="preserve"> phone and a 7914G Expansion Module.</t>
  </si>
  <si>
    <t>The phone you have chosen is unable to support an expansion module please either change the phone or remove the expansion module.</t>
  </si>
  <si>
    <t>Please enter an extension number, which is already part of the existing pickup group.</t>
  </si>
  <si>
    <t>Please enter an extension number, which is already part of the existing hunt-group.</t>
  </si>
  <si>
    <t>Please enter the asset number of the PC or WYSE device here</t>
  </si>
  <si>
    <t>Please enter the floor/wall port number the network cable connects back to, if the cable does not connect back to a floor/wall port, please describe how it enters the floor/wall.</t>
  </si>
  <si>
    <t>Please enter the number of the spare network port.</t>
  </si>
  <si>
    <t xml:space="preserve">Room / Floor </t>
  </si>
  <si>
    <t>Line Only (For FAX, PDQ Devices, etc.)</t>
  </si>
  <si>
    <t>Please select the type of handset you require</t>
  </si>
  <si>
    <t>Please describe the area the new phone is to be installed into e.g. On a desk, in a hallway, at an aircraft stand etc.</t>
  </si>
  <si>
    <t>Section 1 - Requestor's Details</t>
  </si>
  <si>
    <t>Technical Details</t>
  </si>
  <si>
    <t xml:space="preserve">Asset Number of existing device  :  </t>
  </si>
  <si>
    <t xml:space="preserve">Network Port Number  :  </t>
  </si>
  <si>
    <t xml:space="preserve">Description of area without connectivity  :  </t>
  </si>
  <si>
    <t>Line Only (Fax/Modem)</t>
  </si>
  <si>
    <t>!!! No Selection Made !!!</t>
  </si>
  <si>
    <t>Does the extension need to be added 
to a "Hunt" group?</t>
  </si>
  <si>
    <t>Please enter an extension number which is aready part of the existing APS group</t>
  </si>
  <si>
    <t>Does this extension require a Voicemail service?</t>
  </si>
  <si>
    <t>Please enter a 4 digit PIN number you wish to use to remotely access your messages.</t>
  </si>
  <si>
    <t>Company Name</t>
  </si>
  <si>
    <t>Contact's E-mail Address</t>
  </si>
  <si>
    <t>Contact's Number</t>
  </si>
  <si>
    <t xml:space="preserve">Network Port Number (Not confirmed LIVE)  :  </t>
  </si>
  <si>
    <r>
      <t xml:space="preserve">BAA Account Code </t>
    </r>
    <r>
      <rPr>
        <sz val="10"/>
        <rFont val="Arial"/>
        <family val="0"/>
      </rPr>
      <t xml:space="preserve">
</t>
    </r>
    <r>
      <rPr>
        <i/>
        <sz val="10"/>
        <rFont val="Arial"/>
        <family val="2"/>
      </rPr>
      <t>** Used for billing purposes</t>
    </r>
  </si>
  <si>
    <t>External Calls</t>
  </si>
  <si>
    <t>Internationally diallable extension (DDI)</t>
  </si>
  <si>
    <t>v3</t>
  </si>
  <si>
    <t>Other</t>
  </si>
  <si>
    <t>T&amp;Cs</t>
  </si>
  <si>
    <t>Section 2 - Installation Location and Site Contact Details</t>
  </si>
  <si>
    <t>Section 3 - Phone Required</t>
  </si>
  <si>
    <t>Section 4 - Available Connecitivity</t>
  </si>
  <si>
    <t>Section 5 - Dialling Requirements</t>
  </si>
  <si>
    <t>Section 6 - Additional Requirements</t>
  </si>
  <si>
    <t>New Line / Extension</t>
  </si>
  <si>
    <t>BAA Telephony Services Request Form</t>
  </si>
  <si>
    <t>LHR Terminal 1</t>
  </si>
  <si>
    <t>LHR Terminal 2</t>
  </si>
  <si>
    <t>LHR Terminal 3</t>
  </si>
  <si>
    <t>LHR Terminal 4</t>
  </si>
  <si>
    <t>LHR Terminal 5</t>
  </si>
  <si>
    <t>Standard Office IPT Handset (Cisco 7911)</t>
  </si>
  <si>
    <t>Enhanced Office IPT Handset (Cisco 7962G)</t>
  </si>
  <si>
    <t>Enhanced Office IPT Handset (Cisco 7962G) with Expansion Module (Cisco 7914)</t>
  </si>
  <si>
    <t>Cisco 7911</t>
  </si>
  <si>
    <t>Cisco 7962G</t>
  </si>
  <si>
    <t>Cisco 7962G Plus Cisco 7914</t>
  </si>
  <si>
    <t>Basic Analogue Handset (Plant Rooms, Comms Rooms, etc.)</t>
  </si>
  <si>
    <t>Analogue Handset</t>
  </si>
  <si>
    <t>Expansion Module (Cisco 7914) only, (to extend capabilities of already in situ Cisco 7962G)</t>
  </si>
  <si>
    <t>Does the extension need to be added to an existing Airport Paging Service (APS) group? Note: Applicable to IPT only.</t>
  </si>
  <si>
    <t>Cisco 7914 Only</t>
  </si>
  <si>
    <r>
      <t xml:space="preserve">This form caters for a new line or extension request.  A maximum of 9 forms can be submitted in one request being covered by standard installation.  If greater than 9 lines/extensions are required, please contact your Commercial Telecoms Account Manager via Isales.baa@sita.aero.
There are 6 main sections to this form, please scroll down to complete them all.  All fields in yellow are mandatory, please complete these fully. A time saver is available above a few fields, which can be used by selecting the appropriate tick boxes.
Please complete this form in full and return it to </t>
    </r>
    <r>
      <rPr>
        <b/>
        <u val="single"/>
        <sz val="8"/>
        <rFont val="Arial"/>
        <family val="2"/>
      </rPr>
      <t>ITServicedeskRequest@baa.com</t>
    </r>
    <r>
      <rPr>
        <sz val="8"/>
        <rFont val="Arial"/>
        <family val="2"/>
      </rPr>
      <t xml:space="preserve"> to action. The form content will then be verified, Terms and Conditions acceptance requested, and on agreement receipt - the service implemented within the agreed SLA timeframe.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</si>
</sst>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Tahoma"/>
      <family val="2"/>
    </font>
    <font>
      <b/>
      <u val="single"/>
      <sz val="24"/>
      <name val="Arial"/>
      <family val="2"/>
    </font>
    <font>
      <sz val="12"/>
      <name val="Times New Roman"/>
      <family val="1"/>
    </font>
    <font>
      <b/>
      <i/>
      <u val="single"/>
      <sz val="10"/>
      <color indexed="60"/>
      <name val="Arial"/>
      <family val="2"/>
    </font>
    <font>
      <b/>
      <sz val="1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52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2" fillId="0" borderId="0" xfId="0" applyNumberFormat="1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3" fillId="35" borderId="0" xfId="0" applyFont="1" applyFill="1" applyAlignment="1" applyProtection="1">
      <alignment horizontal="right"/>
      <protection locked="0"/>
    </xf>
    <xf numFmtId="0" fontId="7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 wrapText="1"/>
      <protection/>
    </xf>
    <xf numFmtId="0" fontId="14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2" fillId="0" borderId="10" xfId="0" applyFont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35" borderId="11" xfId="0" applyFont="1" applyFill="1" applyBorder="1" applyAlignment="1" applyProtection="1">
      <alignment/>
      <protection locked="0"/>
    </xf>
    <xf numFmtId="0" fontId="4" fillId="35" borderId="11" xfId="52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wrapText="1"/>
      <protection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right" wrapText="1"/>
      <protection/>
    </xf>
    <xf numFmtId="0" fontId="16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2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 patternType="solid">
          <bgColor indexed="45"/>
        </patternFill>
      </fill>
      <border>
        <bottom/>
      </border>
    </dxf>
    <dxf>
      <fill>
        <patternFill patternType="lightUp">
          <bgColor indexed="9"/>
        </patternFill>
      </fill>
    </dxf>
    <dxf>
      <font>
        <b val="0"/>
        <i val="0"/>
      </font>
      <fill>
        <patternFill patternType="lightUp"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  <border>
        <left style="thin"/>
        <top style="thin"/>
        <bottom style="thin"/>
      </border>
    </dxf>
    <dxf>
      <font>
        <b/>
        <i val="0"/>
        <color indexed="12"/>
      </font>
      <fill>
        <patternFill>
          <bgColor indexed="9"/>
        </patternFill>
      </fill>
      <border>
        <left>
          <color indexed="63"/>
        </left>
        <top style="thin"/>
        <bottom style="thin"/>
      </border>
    </dxf>
    <dxf>
      <fill>
        <patternFill>
          <bgColor indexed="43"/>
        </patternFill>
      </fill>
      <border>
        <right style="thin"/>
        <top style="thin"/>
        <bottom style="thin"/>
      </border>
    </dxf>
    <dxf>
      <font>
        <b/>
        <i val="0"/>
        <color indexed="12"/>
      </font>
      <fill>
        <patternFill>
          <bgColor indexed="9"/>
        </patternFill>
      </fill>
      <border>
        <left style="thin"/>
        <top style="thin"/>
        <bottom style="thin"/>
      </border>
    </dxf>
    <dxf>
      <font>
        <b val="0"/>
        <i val="0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FF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FFFFFF"/>
        </patternFill>
      </fill>
      <border>
        <left>
          <color rgb="FF000000"/>
        </lef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98"/>
  <sheetViews>
    <sheetView showGridLines="0" showRowColHeaders="0" showZeros="0" tabSelected="1" zoomScalePageLayoutView="0" workbookViewId="0" topLeftCell="A1">
      <selection activeCell="B4" sqref="B4:F6"/>
    </sheetView>
  </sheetViews>
  <sheetFormatPr defaultColWidth="9.140625" defaultRowHeight="12.75"/>
  <cols>
    <col min="1" max="3" width="2.28125" style="15" customWidth="1"/>
    <col min="4" max="4" width="31.7109375" style="15" customWidth="1"/>
    <col min="5" max="5" width="10.8515625" style="15" customWidth="1"/>
    <col min="6" max="6" width="63.7109375" style="15" customWidth="1"/>
    <col min="7" max="7" width="10.8515625" style="15" customWidth="1"/>
    <col min="8" max="13" width="9.140625" style="16" customWidth="1"/>
    <col min="14" max="14" width="4.28125" style="16" customWidth="1"/>
    <col min="15" max="31" width="9.140625" style="16" customWidth="1"/>
    <col min="32" max="16384" width="9.140625" style="15" customWidth="1"/>
  </cols>
  <sheetData>
    <row r="1" spans="1:6" ht="38.25" customHeight="1">
      <c r="A1" s="54" t="s">
        <v>47</v>
      </c>
      <c r="B1" s="69" t="s">
        <v>56</v>
      </c>
      <c r="C1" s="69"/>
      <c r="D1" s="69"/>
      <c r="E1" s="69"/>
      <c r="F1" s="69"/>
    </row>
    <row r="2" spans="2:6" ht="20.25">
      <c r="B2" s="74" t="s">
        <v>55</v>
      </c>
      <c r="C2" s="74"/>
      <c r="D2" s="74"/>
      <c r="E2" s="74"/>
      <c r="F2" s="74"/>
    </row>
    <row r="3" spans="2:6" ht="12.75">
      <c r="B3" s="53"/>
      <c r="C3" s="53"/>
      <c r="D3" s="53"/>
      <c r="E3" s="53"/>
      <c r="F3" s="53"/>
    </row>
    <row r="4" spans="2:6" ht="34.5" customHeight="1">
      <c r="B4" s="70" t="s">
        <v>73</v>
      </c>
      <c r="C4" s="71"/>
      <c r="D4" s="71"/>
      <c r="E4" s="71"/>
      <c r="F4" s="71"/>
    </row>
    <row r="5" spans="2:6" ht="34.5" customHeight="1">
      <c r="B5" s="71"/>
      <c r="C5" s="71"/>
      <c r="D5" s="71"/>
      <c r="E5" s="71"/>
      <c r="F5" s="71"/>
    </row>
    <row r="6" spans="2:8" ht="34.5" customHeight="1">
      <c r="B6" s="71"/>
      <c r="C6" s="71"/>
      <c r="D6" s="71"/>
      <c r="E6" s="71"/>
      <c r="F6" s="71"/>
      <c r="H6" s="50"/>
    </row>
    <row r="7" ht="4.5" customHeight="1">
      <c r="H7" s="50"/>
    </row>
    <row r="8" ht="4.5" customHeight="1">
      <c r="H8" s="50"/>
    </row>
    <row r="9" ht="12.75">
      <c r="F9" s="65"/>
    </row>
    <row r="10" ht="4.5" customHeight="1"/>
    <row r="11" ht="12.75">
      <c r="C11" s="17" t="s">
        <v>29</v>
      </c>
    </row>
    <row r="12" ht="4.5" customHeight="1"/>
    <row r="13" spans="4:6" ht="12.75">
      <c r="D13" s="55" t="s">
        <v>40</v>
      </c>
      <c r="E13" s="55"/>
      <c r="F13" s="56"/>
    </row>
    <row r="14" spans="4:6" ht="12.75">
      <c r="D14" s="57" t="s">
        <v>4</v>
      </c>
      <c r="E14" s="57"/>
      <c r="F14" s="58"/>
    </row>
    <row r="15" spans="4:6" ht="12.75">
      <c r="D15" s="57" t="s">
        <v>41</v>
      </c>
      <c r="E15" s="57"/>
      <c r="F15" s="59"/>
    </row>
    <row r="16" spans="4:6" ht="12.75">
      <c r="D16" s="57" t="s">
        <v>42</v>
      </c>
      <c r="E16" s="57"/>
      <c r="F16" s="60"/>
    </row>
    <row r="17" spans="4:6" ht="25.5">
      <c r="D17" s="61" t="s">
        <v>44</v>
      </c>
      <c r="E17" s="61"/>
      <c r="F17" s="62"/>
    </row>
    <row r="18" ht="4.5" customHeight="1"/>
    <row r="19" ht="4.5" customHeight="1"/>
    <row r="20" ht="4.5" customHeight="1"/>
    <row r="21" ht="4.5" customHeight="1"/>
    <row r="22" ht="4.5" customHeight="1"/>
    <row r="23" ht="4.5" customHeight="1"/>
    <row r="24" ht="4.5" customHeight="1"/>
    <row r="25" spans="3:31" s="20" customFormat="1" ht="18.75" customHeight="1">
      <c r="C25" s="19" t="s">
        <v>50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4:6" ht="20.25" customHeight="1">
      <c r="D26" s="22" t="b">
        <v>0</v>
      </c>
      <c r="E26" s="22"/>
      <c r="F26" s="24" t="b">
        <v>0</v>
      </c>
    </row>
    <row r="27" spans="4:6" ht="4.5" customHeight="1">
      <c r="D27" s="22"/>
      <c r="E27" s="22"/>
      <c r="F27" s="23"/>
    </row>
    <row r="28" spans="4:6" ht="12.75">
      <c r="D28" s="55" t="s">
        <v>4</v>
      </c>
      <c r="E28" s="55"/>
      <c r="F28" s="63">
        <f>IF(D$26=TRUE,($F$14),"")</f>
      </c>
    </row>
    <row r="29" spans="4:6" ht="12.75">
      <c r="D29" s="57" t="s">
        <v>1</v>
      </c>
      <c r="E29" s="57"/>
      <c r="F29" s="64">
        <f>IF(D$26=TRUE,F16,"")</f>
      </c>
    </row>
    <row r="30" spans="4:6" ht="17.25" customHeight="1">
      <c r="D30" s="57" t="s">
        <v>3</v>
      </c>
      <c r="E30" s="57"/>
      <c r="F30" s="58">
        <v>1</v>
      </c>
    </row>
    <row r="31" spans="4:6" ht="12.75">
      <c r="D31" s="57" t="s">
        <v>2</v>
      </c>
      <c r="E31" s="57"/>
      <c r="F31" s="58"/>
    </row>
    <row r="32" spans="4:6" ht="12.75">
      <c r="D32" s="57" t="s">
        <v>25</v>
      </c>
      <c r="E32" s="57"/>
      <c r="F32" s="58"/>
    </row>
    <row r="33" spans="4:6" ht="12.75">
      <c r="D33" s="18"/>
      <c r="E33" s="18"/>
      <c r="F33" s="38"/>
    </row>
    <row r="35" ht="12.75">
      <c r="C35" s="19" t="s">
        <v>51</v>
      </c>
    </row>
    <row r="36" spans="8:31" s="41" customFormat="1" ht="12.75"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4:31" s="41" customFormat="1" ht="12.75">
      <c r="D37" s="72" t="s">
        <v>27</v>
      </c>
      <c r="E37" s="43"/>
      <c r="F37" s="44">
        <v>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4:31" s="41" customFormat="1" ht="12.75">
      <c r="D38" s="72"/>
      <c r="E38" s="43"/>
      <c r="F38" s="41">
        <f>IF(F30=6,30,F37)</f>
        <v>1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6:31" s="41" customFormat="1" ht="12.75">
      <c r="F39" s="45" t="b">
        <v>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4:6" ht="7.5" customHeight="1">
      <c r="D40" s="37"/>
      <c r="E40" s="37"/>
      <c r="F40" s="37"/>
    </row>
    <row r="41" spans="3:15" ht="12.75">
      <c r="C41" s="19" t="s">
        <v>52</v>
      </c>
      <c r="D41" s="37"/>
      <c r="E41" s="37"/>
      <c r="F41" s="37"/>
      <c r="H41" s="50"/>
      <c r="I41" s="50"/>
      <c r="J41" s="50"/>
      <c r="K41" s="50"/>
      <c r="L41" s="50"/>
      <c r="M41" s="50"/>
      <c r="N41" s="50"/>
      <c r="O41" s="50"/>
    </row>
    <row r="42" spans="4:15" s="39" customFormat="1" ht="12.75">
      <c r="D42" s="40"/>
      <c r="E42" s="40"/>
      <c r="F42" s="38"/>
      <c r="G42" s="46"/>
      <c r="H42" s="50"/>
      <c r="I42" s="50"/>
      <c r="J42" s="50"/>
      <c r="K42" s="50"/>
      <c r="L42" s="50"/>
      <c r="M42" s="50"/>
      <c r="N42" s="50"/>
      <c r="O42" s="50"/>
    </row>
    <row r="43" spans="4:15" ht="29.25" customHeight="1">
      <c r="D43" s="67" t="str">
        <f>IF(F30=6,"Is there a spare Telephony network port available where the new phone is required?","Is there a spare network port available where the new phone is required?")</f>
        <v>Is there a spare network port available where the new phone is required?</v>
      </c>
      <c r="E43" s="67"/>
      <c r="F43" s="47" t="b">
        <v>0</v>
      </c>
      <c r="G43" s="23" t="b">
        <v>0</v>
      </c>
      <c r="H43" s="50" t="str">
        <f>IF(F30=6,"Please enter the number of the spare Telephony network port.","Please enter the number of the spare network port.")</f>
        <v>Please enter the number of the spare network port.</v>
      </c>
      <c r="I43" s="50">
        <v>3</v>
      </c>
      <c r="J43" s="50"/>
      <c r="K43" s="50"/>
      <c r="L43" s="50"/>
      <c r="M43" s="50"/>
      <c r="N43" s="50"/>
      <c r="O43" s="50"/>
    </row>
    <row r="44" spans="4:15" ht="11.25" customHeight="1">
      <c r="D44" s="49"/>
      <c r="E44" s="49"/>
      <c r="F44" s="48" t="b">
        <f>IF(F43=TRUE,TRUE,IF(G43=TRUE,TRUE,FALSE))</f>
        <v>0</v>
      </c>
      <c r="G44" s="23"/>
      <c r="H44" s="50" t="s">
        <v>28</v>
      </c>
      <c r="I44" s="50">
        <v>4</v>
      </c>
      <c r="J44" s="50"/>
      <c r="K44" s="50"/>
      <c r="L44" s="50"/>
      <c r="M44" s="50"/>
      <c r="N44" s="50"/>
      <c r="O44" s="50"/>
    </row>
    <row r="45" ht="7.5" customHeight="1"/>
    <row r="46" spans="3:31" s="25" customFormat="1" ht="12.75">
      <c r="C46" s="19" t="s">
        <v>53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6:31" s="25" customFormat="1" ht="12.75">
      <c r="F47" s="2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4:31" s="26" customFormat="1" ht="18.75" customHeight="1">
      <c r="D48" s="26" t="s">
        <v>46</v>
      </c>
      <c r="F48" s="28" t="b">
        <v>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4:31" s="26" customFormat="1" ht="18.75" customHeight="1">
      <c r="D49" s="26" t="s">
        <v>45</v>
      </c>
      <c r="F49" s="28" t="b">
        <v>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4:31" s="26" customFormat="1" ht="18.75" customHeight="1">
      <c r="D50" s="26" t="s">
        <v>13</v>
      </c>
      <c r="F50" s="28" t="b">
        <v>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6:31" s="26" customFormat="1" ht="18.75" customHeight="1">
      <c r="F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3:31" s="25" customFormat="1" ht="12.75">
      <c r="C52" s="19" t="s">
        <v>54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8:31" s="25" customFormat="1" ht="12.75"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4:31" s="29" customFormat="1" ht="31.5" customHeight="1">
      <c r="D54" s="75" t="s">
        <v>14</v>
      </c>
      <c r="E54" s="75"/>
      <c r="F54" s="30" t="b"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4:31" s="25" customFormat="1" ht="25.5" customHeight="1">
      <c r="D55" s="73" t="s">
        <v>20</v>
      </c>
      <c r="E55" s="73"/>
      <c r="F55" s="3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4:31" s="25" customFormat="1" ht="31.5" customHeight="1">
      <c r="D56" s="68" t="s">
        <v>36</v>
      </c>
      <c r="E56" s="68"/>
      <c r="F56" s="27" t="b">
        <v>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4:31" s="25" customFormat="1" ht="25.5" customHeight="1">
      <c r="D57" s="73" t="s">
        <v>21</v>
      </c>
      <c r="E57" s="73"/>
      <c r="F57" s="3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4:31" s="25" customFormat="1" ht="31.5" customHeight="1">
      <c r="D58" s="68" t="s">
        <v>38</v>
      </c>
      <c r="E58" s="68"/>
      <c r="F58" s="52" t="b">
        <v>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4:31" s="25" customFormat="1" ht="25.5" customHeight="1">
      <c r="D59" s="73" t="s">
        <v>39</v>
      </c>
      <c r="E59" s="73"/>
      <c r="F59" s="3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4:31" s="25" customFormat="1" ht="41.25" customHeight="1">
      <c r="D60" s="68" t="s">
        <v>71</v>
      </c>
      <c r="E60" s="68"/>
      <c r="F60" s="52" t="b">
        <v>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7" ht="25.5" customHeight="1">
      <c r="A61" s="39"/>
      <c r="B61" s="39"/>
      <c r="C61" s="39"/>
      <c r="D61" s="73" t="s">
        <v>37</v>
      </c>
      <c r="E61" s="73"/>
      <c r="F61" s="34"/>
      <c r="G61" s="39"/>
    </row>
    <row r="62" spans="1:7" ht="12.75">
      <c r="A62" s="52"/>
      <c r="B62" s="52"/>
      <c r="C62" s="52"/>
      <c r="D62" s="52"/>
      <c r="E62" s="52"/>
      <c r="F62" s="52"/>
      <c r="G62" s="52"/>
    </row>
    <row r="63" spans="1:7" ht="12.75">
      <c r="A63" s="16"/>
      <c r="B63" s="16"/>
      <c r="C63" s="16"/>
      <c r="D63" s="16"/>
      <c r="E63" s="16"/>
      <c r="F63" s="16"/>
      <c r="G63" s="16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2.75">
      <c r="A65" s="16"/>
      <c r="B65" s="16"/>
      <c r="C65" s="16"/>
      <c r="D65" s="16"/>
      <c r="E65" s="16"/>
      <c r="F65" s="16"/>
      <c r="G65" s="16"/>
    </row>
    <row r="66" spans="1:7" ht="12.75">
      <c r="A66" s="16"/>
      <c r="B66" s="16"/>
      <c r="C66" s="16"/>
      <c r="D66" s="16"/>
      <c r="E66" s="16"/>
      <c r="F66" s="16"/>
      <c r="G66" s="16"/>
    </row>
    <row r="67" spans="1:7" ht="12.75">
      <c r="A67" s="16"/>
      <c r="B67" s="16"/>
      <c r="C67" s="16"/>
      <c r="D67" s="16"/>
      <c r="E67" s="16"/>
      <c r="F67" s="16"/>
      <c r="G67" s="16"/>
    </row>
    <row r="68" spans="1:7" ht="12.75">
      <c r="A68" s="16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7" ht="12.75">
      <c r="A72" s="16"/>
      <c r="B72" s="16"/>
      <c r="C72" s="16"/>
      <c r="D72" s="16"/>
      <c r="E72" s="16"/>
      <c r="F72" s="16"/>
      <c r="G72" s="16"/>
    </row>
    <row r="73" spans="1:7" ht="12.75">
      <c r="A73" s="16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2.75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16"/>
      <c r="F91" s="16"/>
      <c r="G91" s="16"/>
    </row>
    <row r="92" spans="1:7" ht="12.75">
      <c r="A92" s="16"/>
      <c r="B92" s="16"/>
      <c r="C92" s="16"/>
      <c r="D92" s="16"/>
      <c r="E92" s="16"/>
      <c r="F92" s="16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spans="1:7" ht="12.75">
      <c r="A97" s="16"/>
      <c r="B97" s="16"/>
      <c r="C97" s="16"/>
      <c r="D97" s="16"/>
      <c r="E97" s="16"/>
      <c r="F97" s="16"/>
      <c r="G97" s="16"/>
    </row>
    <row r="98" spans="1:7" ht="12.75">
      <c r="A98" s="16"/>
      <c r="B98" s="16"/>
      <c r="C98" s="16"/>
      <c r="D98" s="16"/>
      <c r="E98" s="16"/>
      <c r="F98" s="16"/>
      <c r="G98" s="16"/>
    </row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</sheetData>
  <sheetProtection/>
  <mergeCells count="13">
    <mergeCell ref="D58:E58"/>
    <mergeCell ref="D59:E59"/>
    <mergeCell ref="D60:E60"/>
    <mergeCell ref="D61:E61"/>
    <mergeCell ref="D57:E57"/>
    <mergeCell ref="D54:E54"/>
    <mergeCell ref="D43:E43"/>
    <mergeCell ref="D56:E56"/>
    <mergeCell ref="B1:F1"/>
    <mergeCell ref="B4:F6"/>
    <mergeCell ref="D37:D38"/>
    <mergeCell ref="D55:E55"/>
    <mergeCell ref="B2:F2"/>
  </mergeCells>
  <conditionalFormatting sqref="F28:F29">
    <cfRule type="expression" priority="1" dxfId="1" stopIfTrue="1">
      <formula>OR(D$26=TRUE,F$26=TRUE)</formula>
    </cfRule>
    <cfRule type="expression" priority="2" dxfId="2" stopIfTrue="1">
      <formula>AND(D$26=TRUE,F$26=TRUE)</formula>
    </cfRule>
  </conditionalFormatting>
  <conditionalFormatting sqref="D54 D56 D44 D58 D60">
    <cfRule type="expression" priority="3" dxfId="14" stopIfTrue="1">
      <formula>F44=TRUE</formula>
    </cfRule>
  </conditionalFormatting>
  <conditionalFormatting sqref="D57 D59 D61">
    <cfRule type="expression" priority="4" dxfId="17" stopIfTrue="1">
      <formula>F56=TRUE</formula>
    </cfRule>
  </conditionalFormatting>
  <conditionalFormatting sqref="F57 F55 F59 F61">
    <cfRule type="expression" priority="5" dxfId="18" stopIfTrue="1">
      <formula>F54=TRUE</formula>
    </cfRule>
  </conditionalFormatting>
  <conditionalFormatting sqref="E57 E59 E61">
    <cfRule type="expression" priority="6" dxfId="19" stopIfTrue="1">
      <formula>F56=TRUE</formula>
    </cfRule>
  </conditionalFormatting>
  <conditionalFormatting sqref="D55:E55">
    <cfRule type="expression" priority="7" dxfId="17" stopIfTrue="1">
      <formula>$F$54=TRUE</formula>
    </cfRule>
  </conditionalFormatting>
  <conditionalFormatting sqref="D43:F43">
    <cfRule type="expression" priority="8" dxfId="8" stopIfTrue="1">
      <formula>#REF!=TRUE</formula>
    </cfRule>
    <cfRule type="expression" priority="9" dxfId="8" stopIfTrue="1">
      <formula>#REF!=TRUE</formula>
    </cfRule>
  </conditionalFormatting>
  <conditionalFormatting sqref="D40:F41">
    <cfRule type="cellIs" priority="10" dxfId="7" operator="equal" stopIfTrue="1">
      <formula>"The phone you have chosen is unable to support an expansion module please either change the phone or remove the expansion module."</formula>
    </cfRule>
  </conditionalFormatting>
  <conditionalFormatting sqref="F9">
    <cfRule type="cellIs" priority="12" dxfId="2" operator="equal" stopIfTrue="1">
      <formula>"Please de-select one of the above options"</formula>
    </cfRule>
    <cfRule type="cellIs" priority="13" dxfId="5" operator="equal" stopIfTrue="1">
      <formula>"Terms and Conditions Accepted"</formula>
    </cfRule>
    <cfRule type="cellIs" priority="14" dxfId="2" operator="equal" stopIfTrue="1">
      <formula>"Terms and Conditions Rejected"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0"/>
  <sheetViews>
    <sheetView showFormulas="1" zoomScalePageLayoutView="0" workbookViewId="0" topLeftCell="A38">
      <selection activeCell="F4" sqref="F4"/>
    </sheetView>
  </sheetViews>
  <sheetFormatPr defaultColWidth="9.140625" defaultRowHeight="12.75"/>
  <cols>
    <col min="2" max="2" width="46.00390625" style="0" customWidth="1"/>
    <col min="3" max="3" width="20.00390625" style="0" bestFit="1" customWidth="1"/>
    <col min="4" max="4" width="7.421875" style="0" bestFit="1" customWidth="1"/>
  </cols>
  <sheetData>
    <row r="1" spans="1:6" ht="12.75">
      <c r="A1" t="s">
        <v>6</v>
      </c>
      <c r="B1" t="s">
        <v>7</v>
      </c>
      <c r="C1" t="s">
        <v>5</v>
      </c>
      <c r="D1" t="s">
        <v>6</v>
      </c>
      <c r="F1" t="s">
        <v>16</v>
      </c>
    </row>
    <row r="2" spans="1:6" ht="15.75">
      <c r="A2">
        <v>1</v>
      </c>
      <c r="B2" t="s">
        <v>15</v>
      </c>
      <c r="C2" t="s">
        <v>35</v>
      </c>
      <c r="D2">
        <v>1</v>
      </c>
      <c r="F2" s="35" t="str">
        <f>VLOOKUP(Form!F37,DataLookup!A2:D12,2)</f>
        <v>Please Select</v>
      </c>
    </row>
    <row r="3" spans="1:6" ht="12.75">
      <c r="A3">
        <v>2</v>
      </c>
      <c r="B3" s="7" t="s">
        <v>68</v>
      </c>
      <c r="C3" s="7" t="s">
        <v>69</v>
      </c>
      <c r="D3">
        <v>2</v>
      </c>
      <c r="F3" s="36" t="s">
        <v>17</v>
      </c>
    </row>
    <row r="4" spans="1:6" ht="12.75">
      <c r="A4">
        <v>3</v>
      </c>
      <c r="B4" s="7" t="s">
        <v>62</v>
      </c>
      <c r="C4" s="7" t="s">
        <v>65</v>
      </c>
      <c r="D4">
        <v>3</v>
      </c>
      <c r="F4" t="str">
        <f>VLOOKUP(Form!F37,DataLookup!A2:D12,3)</f>
        <v>!!! No Selection Made !!!</v>
      </c>
    </row>
    <row r="5" spans="1:6" ht="12.75">
      <c r="A5">
        <v>4</v>
      </c>
      <c r="B5" s="7" t="s">
        <v>63</v>
      </c>
      <c r="C5" s="7" t="s">
        <v>66</v>
      </c>
      <c r="D5">
        <v>4</v>
      </c>
      <c r="F5" s="36" t="s">
        <v>18</v>
      </c>
    </row>
    <row r="6" spans="1:6" ht="12.75">
      <c r="A6">
        <v>5</v>
      </c>
      <c r="B6" s="7" t="s">
        <v>64</v>
      </c>
      <c r="C6" s="7" t="s">
        <v>67</v>
      </c>
      <c r="D6">
        <v>5</v>
      </c>
      <c r="F6" t="str">
        <f>F1&amp;F2&amp;F3&amp;F4&amp;F5</f>
        <v>You will receive a Please Select - !!! No Selection Made !!! phone and a 7914G Expansion Module.</v>
      </c>
    </row>
    <row r="7" spans="1:6" ht="12.75">
      <c r="A7">
        <v>6</v>
      </c>
      <c r="B7" s="7" t="s">
        <v>70</v>
      </c>
      <c r="C7" s="7" t="s">
        <v>72</v>
      </c>
      <c r="D7">
        <v>6</v>
      </c>
      <c r="F7" t="s">
        <v>19</v>
      </c>
    </row>
    <row r="8" spans="1:6" ht="12.75">
      <c r="A8">
        <v>7</v>
      </c>
      <c r="B8" s="7" t="s">
        <v>26</v>
      </c>
      <c r="C8" s="7" t="s">
        <v>34</v>
      </c>
      <c r="D8">
        <v>7</v>
      </c>
      <c r="F8" t="str">
        <f>F1&amp;F2&amp;F3&amp;F4&amp;" phone."</f>
        <v>You will receive a Please Select - !!! No Selection Made !!! phone.</v>
      </c>
    </row>
    <row r="11" ht="12.75">
      <c r="C11" s="7"/>
    </row>
    <row r="12" ht="12.75">
      <c r="C12" s="7"/>
    </row>
    <row r="18" spans="1:3" ht="12.75">
      <c r="A18">
        <v>1</v>
      </c>
      <c r="B18" s="51" t="s">
        <v>22</v>
      </c>
      <c r="C18" t="s">
        <v>31</v>
      </c>
    </row>
    <row r="19" spans="1:3" ht="12.75">
      <c r="A19">
        <v>2</v>
      </c>
      <c r="B19" s="51" t="s">
        <v>23</v>
      </c>
      <c r="C19" t="s">
        <v>32</v>
      </c>
    </row>
    <row r="20" spans="1:3" ht="12.75">
      <c r="A20">
        <v>3</v>
      </c>
      <c r="B20" s="51" t="s">
        <v>24</v>
      </c>
      <c r="C20" t="s">
        <v>43</v>
      </c>
    </row>
    <row r="21" spans="1:3" ht="12.75">
      <c r="A21">
        <v>4</v>
      </c>
      <c r="B21" s="51" t="s">
        <v>28</v>
      </c>
      <c r="C21" t="s">
        <v>33</v>
      </c>
    </row>
    <row r="24" spans="1:2" ht="12.75">
      <c r="A24">
        <v>1</v>
      </c>
      <c r="B24" t="s">
        <v>15</v>
      </c>
    </row>
    <row r="25" spans="1:2" ht="12.75">
      <c r="A25">
        <v>2</v>
      </c>
      <c r="B25" s="7" t="s">
        <v>57</v>
      </c>
    </row>
    <row r="26" spans="1:2" ht="12.75">
      <c r="A26">
        <v>3</v>
      </c>
      <c r="B26" s="7" t="s">
        <v>58</v>
      </c>
    </row>
    <row r="27" spans="1:2" ht="12.75">
      <c r="A27">
        <v>4</v>
      </c>
      <c r="B27" s="7" t="s">
        <v>59</v>
      </c>
    </row>
    <row r="28" spans="1:2" ht="12.75">
      <c r="A28">
        <v>5</v>
      </c>
      <c r="B28" s="7" t="s">
        <v>60</v>
      </c>
    </row>
    <row r="29" spans="1:2" ht="12.75">
      <c r="A29">
        <v>6</v>
      </c>
      <c r="B29" s="7" t="s">
        <v>61</v>
      </c>
    </row>
    <row r="30" spans="1:2" ht="12.75">
      <c r="A30">
        <v>7</v>
      </c>
      <c r="B30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0"/>
  <sheetViews>
    <sheetView zoomScalePageLayoutView="0" workbookViewId="0" topLeftCell="A24">
      <selection activeCell="B34" sqref="B34"/>
    </sheetView>
  </sheetViews>
  <sheetFormatPr defaultColWidth="9.140625" defaultRowHeight="12.75"/>
  <cols>
    <col min="1" max="1" width="23.8515625" style="0" bestFit="1" customWidth="1"/>
    <col min="2" max="2" width="75.00390625" style="0" customWidth="1"/>
  </cols>
  <sheetData>
    <row r="1" spans="1:3" ht="12.75">
      <c r="A1" t="s">
        <v>8</v>
      </c>
      <c r="B1" s="1" t="str">
        <f>"EXT-"&amp;LEFT(Form!F13,4)</f>
        <v>EXT-</v>
      </c>
      <c r="C1" s="1"/>
    </row>
    <row r="2" spans="1:3" ht="12.75">
      <c r="A2" t="s">
        <v>9</v>
      </c>
      <c r="B2" s="1" t="str">
        <f>B1</f>
        <v>EXT-</v>
      </c>
      <c r="C2" s="1"/>
    </row>
    <row r="3" spans="2:3" ht="12.75">
      <c r="B3" s="1"/>
      <c r="C3" s="1"/>
    </row>
    <row r="4" spans="1:3" ht="12.75">
      <c r="A4" t="s">
        <v>12</v>
      </c>
      <c r="B4" s="1" t="str">
        <f>"New "&amp;VLOOKUP(Form!F37,DataLookup!A2:D9,3)&amp;" - "&amp;Form!F13&amp;" "&amp;Form!F14</f>
        <v>New !!! No Selection Made !!! -  </v>
      </c>
      <c r="C4" s="1"/>
    </row>
    <row r="5" spans="2:3" ht="12.75">
      <c r="B5" s="1"/>
      <c r="C5" s="1"/>
    </row>
    <row r="6" spans="1:3" ht="12.75">
      <c r="A6" t="s">
        <v>10</v>
      </c>
      <c r="B6" s="3" t="s">
        <v>49</v>
      </c>
      <c r="C6" s="1"/>
    </row>
    <row r="7" spans="2:3" ht="25.5">
      <c r="B7" s="6" t="str">
        <f>IF(Form!F9="Terms and Conditions Accepted","Customer Accepted T&amp;Cs, Please progress with request","Customer has NOT Accepted the T&amp;Cs, please contact the customer - Do Not progress this request until the T&amp;Cs have been accepted")</f>
        <v>Customer has NOT Accepted the T&amp;Cs, please contact the customer - Do Not progress this request until the T&amp;Cs have been accepted</v>
      </c>
      <c r="C7" s="1"/>
    </row>
    <row r="8" spans="2:3" ht="12.75">
      <c r="B8" s="1"/>
      <c r="C8" s="1"/>
    </row>
    <row r="9" spans="2:3" ht="12.75">
      <c r="B9" s="3" t="s">
        <v>0</v>
      </c>
      <c r="C9" s="9"/>
    </row>
    <row r="10" ht="12.75">
      <c r="C10" s="9"/>
    </row>
    <row r="11" spans="2:3" ht="12.75">
      <c r="B11" s="5" t="str">
        <f>"Name : "&amp;Form!F14</f>
        <v>Name : </v>
      </c>
      <c r="C11" s="10"/>
    </row>
    <row r="12" spans="2:3" ht="12.75">
      <c r="B12" s="5" t="str">
        <f>"E-mail Address : "&amp;Form!F15</f>
        <v>E-mail Address : </v>
      </c>
      <c r="C12" s="10"/>
    </row>
    <row r="13" spans="2:3" ht="12.75">
      <c r="B13" s="5" t="str">
        <f>"Contact Number : "&amp;Form!F16</f>
        <v>Contact Number : </v>
      </c>
      <c r="C13" s="11"/>
    </row>
    <row r="14" spans="2:3" ht="12.75">
      <c r="B14" s="5" t="str">
        <f>"Cost Code : "&amp;Form!F17</f>
        <v>Cost Code : </v>
      </c>
      <c r="C14" s="12"/>
    </row>
    <row r="15" ht="12.75">
      <c r="C15" s="9"/>
    </row>
    <row r="16" spans="2:3" ht="12.75">
      <c r="B16" s="4" t="s">
        <v>11</v>
      </c>
      <c r="C16" s="13"/>
    </row>
    <row r="17" spans="2:3" ht="12.75">
      <c r="B17" s="2"/>
      <c r="C17" s="13"/>
    </row>
    <row r="18" spans="2:3" ht="12.75">
      <c r="B18" s="5" t="str">
        <f>Form!D28&amp;" : "&amp;Form!F28</f>
        <v>Contact Name : </v>
      </c>
      <c r="C18" s="14"/>
    </row>
    <row r="19" spans="2:3" ht="12.75">
      <c r="B19" s="5" t="str">
        <f>Form!D29&amp;" : "&amp;Form!F29</f>
        <v>Contact Number : </v>
      </c>
      <c r="C19" s="12"/>
    </row>
    <row r="20" spans="2:3" ht="12.75">
      <c r="B20" s="5" t="str">
        <f>Form!D30&amp;" : "&amp;VLOOKUP(Form!F30,DataLookup!A24:B30,2)</f>
        <v>Site : Please Select</v>
      </c>
      <c r="C20" s="12"/>
    </row>
    <row r="21" spans="2:3" ht="12.75">
      <c r="B21" s="5" t="str">
        <f>Form!D31&amp;" : "&amp;Form!F31</f>
        <v>Building : </v>
      </c>
      <c r="C21" s="12"/>
    </row>
    <row r="22" spans="2:3" ht="12.75">
      <c r="B22" s="5" t="str">
        <f>Form!D32&amp;" : "&amp;Form!F32</f>
        <v>Room / Floor  : </v>
      </c>
      <c r="C22" s="12"/>
    </row>
    <row r="23" spans="2:3" ht="12.75">
      <c r="B23" s="5"/>
      <c r="C23" s="12"/>
    </row>
    <row r="25" ht="12.75">
      <c r="B25" s="4" t="s">
        <v>30</v>
      </c>
    </row>
    <row r="27" ht="12.75" customHeight="1">
      <c r="B27" s="6" t="str">
        <f>"Handset Type  :  "&amp;VLOOKUP(Form!F37,DataLookup!A2:B9,2)</f>
        <v>Handset Type  :  Please Select</v>
      </c>
    </row>
    <row r="29" spans="2:3" ht="12.75">
      <c r="B29" s="6" t="e">
        <f>IF(Form!F43=TRUE,"Spare network port in location is :- "&amp;Form!#REF!,"NO Spare Port, description of installation location : "&amp;Form!#REF!)</f>
        <v>#REF!</v>
      </c>
      <c r="C29" s="8"/>
    </row>
    <row r="31" ht="12.75">
      <c r="B31" s="1" t="str">
        <f>"Type of extension :- "&amp;IF(Form!F48=TRUE,"DDI","Non-DDI")</f>
        <v>Type of extension :- Non-DDI</v>
      </c>
    </row>
    <row r="32" ht="12.75">
      <c r="B32" s="6" t="str">
        <f>"Dialing Permissions  :  "&amp;IF(Form!F50=TRUE,Form!D50,IF(Form!F48=TRUE,Form!D48,"None"))</f>
        <v>Dialing Permissions  :  None</v>
      </c>
    </row>
    <row r="34" ht="15.75" customHeight="1">
      <c r="B34" s="66">
        <f>IF(Form!F54=TRUE,"Pickup Group existing member :  "&amp;Form!F55,"")</f>
      </c>
    </row>
    <row r="36" ht="12.75">
      <c r="B36" s="1">
        <f>IF(Form!F56=TRUE,"Hunt Group existing member :  "&amp;Form!F57,"")</f>
      </c>
    </row>
    <row r="38" ht="12.75">
      <c r="B38" s="1">
        <f>IF(Form!F58=TRUE,"New Voicemail Account PIN :  "&amp;Form!F59,"")</f>
      </c>
    </row>
    <row r="40" ht="12.75">
      <c r="B40" s="1">
        <f>IF(Form!F60=TRUE,"APS Group existing member :  "&amp;Form!F61,"")</f>
      </c>
    </row>
  </sheetData>
  <sheetProtection/>
  <conditionalFormatting sqref="C19:C20">
    <cfRule type="expression" priority="1" dxfId="1" stopIfTrue="1">
      <formula>OR(B$19=TRUE,C$20=TRUE)</formula>
    </cfRule>
    <cfRule type="expression" priority="2" dxfId="2" stopIfTrue="1">
      <formula>AND(B$19=TRUE,C$20=TRUE)</formula>
    </cfRule>
  </conditionalFormatting>
  <conditionalFormatting sqref="C14">
    <cfRule type="expression" priority="3" dxfId="1" stopIfTrue="1">
      <formula>B$14=TRUE</formula>
    </cfRule>
  </conditionalFormatting>
  <conditionalFormatting sqref="B7">
    <cfRule type="cellIs" priority="4" dxfId="0" operator="equal" stopIfTrue="1">
      <formula>"Customer has NOT Accepted the T&amp;Cs, please contact the customer - Do Not progress this request until the T&amp;Cs have been accepted"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LHRSClarkJ</dc:creator>
  <cp:keywords/>
  <dc:description/>
  <cp:lastModifiedBy>Pattie.Baxter</cp:lastModifiedBy>
  <dcterms:created xsi:type="dcterms:W3CDTF">2007-10-09T13:47:28Z</dcterms:created>
  <dcterms:modified xsi:type="dcterms:W3CDTF">2013-02-18T11:49:09Z</dcterms:modified>
  <cp:category/>
  <cp:version/>
  <cp:contentType/>
  <cp:contentStatus/>
</cp:coreProperties>
</file>